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740" activeTab="0"/>
  </bookViews>
  <sheets>
    <sheet name="NBO-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<sst xmlns="http://schemas.openxmlformats.org/spreadsheetml/2006/main" count="45" uniqueCount="45">
  <si>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</si>
  <si>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</si>
  <si>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</si>
  <si>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</si>
  <si>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</si>
  <si>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</si>
  <si>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</si>
  <si>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</si>
  <si>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</si>
  <si>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</si>
  <si>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</si>
  <si>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SO3</t>
  </si>
  <si>
    <t>LOI</t>
  </si>
  <si>
    <t>Sum (ex. LOI)</t>
  </si>
  <si>
    <t>Si</t>
  </si>
  <si>
    <t>Ti</t>
  </si>
  <si>
    <t>Al</t>
  </si>
  <si>
    <t>Fe3+</t>
  </si>
  <si>
    <t>Fe2+</t>
  </si>
  <si>
    <t>Mn</t>
  </si>
  <si>
    <t>Mg</t>
  </si>
  <si>
    <t>Ca</t>
  </si>
  <si>
    <t>Na</t>
  </si>
  <si>
    <t>K</t>
  </si>
  <si>
    <t>P</t>
  </si>
  <si>
    <t>S</t>
  </si>
  <si>
    <t>O</t>
  </si>
  <si>
    <t>Si + Ti + P</t>
  </si>
  <si>
    <t>Na + K + 2Ca + 2Mg</t>
  </si>
  <si>
    <t>(Na+K)-Al</t>
  </si>
  <si>
    <t>Total T</t>
  </si>
  <si>
    <t>NBO</t>
  </si>
  <si>
    <t>NBO/T</t>
  </si>
  <si>
    <t>Massa molecolare</t>
  </si>
  <si>
    <t>Cationi</t>
  </si>
  <si>
    <t>Ossigeni</t>
  </si>
  <si>
    <t>Proporzioni molecolari</t>
  </si>
  <si>
    <t>Proporzioni atomiche</t>
  </si>
  <si>
    <t>NBO/T CALCOLO</t>
  </si>
  <si>
    <t>Al3+ in coord. tetraed.?</t>
  </si>
  <si>
    <t>eccesso per bilancio di carica</t>
  </si>
  <si>
    <t>Fe3+ in coord. tetraed.?</t>
  </si>
  <si>
    <t>Ossidi</t>
  </si>
  <si>
    <t>Vulcanello</t>
  </si>
  <si>
    <t>Valori normalizzati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</si>
</sst>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2"/>
    </font>
    <font>
      <sz val="12"/>
      <color rgb="FF3F3F3F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2" fontId="41" fillId="17" borderId="0" xfId="0" applyNumberFormat="1" applyFont="1" applyFill="1" applyAlignment="1">
      <alignment horizontal="center"/>
    </xf>
    <xf numFmtId="2" fontId="41" fillId="13" borderId="0" xfId="0" applyNumberFormat="1" applyFont="1" applyFill="1" applyAlignment="1">
      <alignment horizontal="center"/>
    </xf>
    <xf numFmtId="164" fontId="41" fillId="1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17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wrapText="1"/>
    </xf>
    <xf numFmtId="2" fontId="42" fillId="0" borderId="0" xfId="47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43" fillId="17" borderId="10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41" fillId="34" borderId="11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1" fillId="33" borderId="12" xfId="0" applyFont="1" applyFill="1" applyBorder="1" applyAlignment="1">
      <alignment horizontal="center"/>
    </xf>
    <xf numFmtId="164" fontId="41" fillId="13" borderId="12" xfId="0" applyNumberFormat="1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15" borderId="14" xfId="0" applyFont="1" applyFill="1" applyBorder="1" applyAlignment="1">
      <alignment horizontal="center"/>
    </xf>
    <xf numFmtId="2" fontId="41" fillId="15" borderId="0" xfId="42" applyNumberFormat="1" applyFont="1" applyFill="1" applyBorder="1" applyAlignment="1">
      <alignment horizontal="center"/>
    </xf>
    <xf numFmtId="2" fontId="44" fillId="35" borderId="0" xfId="47" applyNumberFormat="1" applyFont="1" applyFill="1" applyBorder="1" applyAlignment="1">
      <alignment horizontal="center"/>
    </xf>
    <xf numFmtId="164" fontId="41" fillId="33" borderId="0" xfId="0" applyNumberFormat="1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1" fillId="34" borderId="0" xfId="0" applyFont="1" applyFill="1" applyAlignment="1">
      <alignment horizontal="right"/>
    </xf>
    <xf numFmtId="2" fontId="41" fillId="34" borderId="11" xfId="0" applyNumberFormat="1" applyFont="1" applyFill="1" applyBorder="1" applyAlignment="1">
      <alignment/>
    </xf>
    <xf numFmtId="2" fontId="41" fillId="34" borderId="11" xfId="0" applyNumberFormat="1" applyFont="1" applyFill="1" applyBorder="1" applyAlignment="1">
      <alignment vertical="center"/>
    </xf>
    <xf numFmtId="164" fontId="41" fillId="15" borderId="0" xfId="42" applyNumberFormat="1" applyFont="1" applyFill="1" applyBorder="1" applyAlignment="1">
      <alignment horizontal="center"/>
    </xf>
    <xf numFmtId="0" fontId="41" fillId="34" borderId="0" xfId="0" applyFont="1" applyFill="1" applyAlignment="1">
      <alignment horizontal="right" vertical="center" wrapText="1"/>
    </xf>
    <xf numFmtId="0" fontId="41" fillId="34" borderId="11" xfId="0" applyFont="1" applyFill="1" applyBorder="1" applyAlignment="1">
      <alignment/>
    </xf>
    <xf numFmtId="0" fontId="44" fillId="34" borderId="0" xfId="0" applyFont="1" applyFill="1" applyAlignment="1">
      <alignment horizontal="right"/>
    </xf>
    <xf numFmtId="2" fontId="44" fillId="34" borderId="11" xfId="47" applyNumberFormat="1" applyFont="1" applyFill="1" applyBorder="1" applyAlignment="1">
      <alignment/>
    </xf>
    <xf numFmtId="2" fontId="44" fillId="34" borderId="11" xfId="0" applyNumberFormat="1" applyFont="1" applyFill="1" applyBorder="1" applyAlignment="1">
      <alignment/>
    </xf>
    <xf numFmtId="0" fontId="44" fillId="15" borderId="15" xfId="0" applyFont="1" applyFill="1" applyBorder="1" applyAlignment="1">
      <alignment horizontal="center"/>
    </xf>
    <xf numFmtId="2" fontId="44" fillId="15" borderId="12" xfId="0" applyNumberFormat="1" applyFont="1" applyFill="1" applyBorder="1" applyAlignment="1">
      <alignment horizontal="center"/>
    </xf>
    <xf numFmtId="2" fontId="44" fillId="35" borderId="12" xfId="47" applyNumberFormat="1" applyFont="1" applyFill="1" applyBorder="1" applyAlignment="1">
      <alignment horizontal="center"/>
    </xf>
    <xf numFmtId="0" fontId="41" fillId="13" borderId="12" xfId="0" applyFont="1" applyFill="1" applyBorder="1" applyAlignment="1">
      <alignment horizontal="center"/>
    </xf>
    <xf numFmtId="0" fontId="43" fillId="15" borderId="16" xfId="0" applyFont="1" applyFill="1" applyBorder="1" applyAlignment="1">
      <alignment horizontal="center" vertical="center" wrapText="1"/>
    </xf>
    <xf numFmtId="0" fontId="43" fillId="15" borderId="10" xfId="42" applyFont="1" applyFill="1" applyBorder="1" applyAlignment="1">
      <alignment horizontal="center" vertical="center" wrapText="1"/>
    </xf>
    <xf numFmtId="0" fontId="43" fillId="35" borderId="10" xfId="42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2" fontId="41" fillId="35" borderId="0" xfId="47" applyNumberFormat="1" applyFont="1" applyFill="1" applyBorder="1" applyAlignment="1">
      <alignment horizontal="center"/>
    </xf>
    <xf numFmtId="2" fontId="44" fillId="17" borderId="12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07" zoomScaleNormal="107" zoomScalePageLayoutView="0" workbookViewId="0" topLeftCell="C1">
      <selection activeCell="J2" sqref="J2"/>
    </sheetView>
  </sheetViews>
  <sheetFormatPr defaultColWidth="11.00390625" defaultRowHeight="15.75"/>
  <cols>
    <col min="1" max="1" width="13.875" style="1" bestFit="1" customWidth="1"/>
    <col min="2" max="2" width="12.50390625" style="1" customWidth="1"/>
    <col min="3" max="3" width="14.125" style="1" customWidth="1"/>
    <col min="4" max="4" width="13.00390625" style="1" customWidth="1"/>
    <col min="5" max="5" width="8.00390625" style="1" bestFit="1" customWidth="1"/>
    <col min="6" max="6" width="10.375" style="1" customWidth="1"/>
    <col min="7" max="7" width="24.00390625" style="1" customWidth="1"/>
    <col min="8" max="8" width="4.50390625" style="1" bestFit="1" customWidth="1"/>
    <col min="9" max="9" width="18.625" style="1" customWidth="1"/>
    <col min="10" max="10" width="12.125" style="1" customWidth="1"/>
    <col min="11" max="11" width="16.125" style="1" customWidth="1"/>
    <col min="12" max="12" width="5.875" style="1" bestFit="1" customWidth="1"/>
    <col min="13" max="16384" width="10.875" style="1" customWidth="1"/>
  </cols>
  <sheetData>
    <row r="1" spans="1:12" ht="33.75">
      <c r="A1" s="44" t="s">
        <v>42</v>
      </c>
      <c r="B1" s="45" t="s">
        <v>43</v>
      </c>
      <c r="C1" s="46" t="s">
        <v>44</v>
      </c>
      <c r="D1" s="47" t="s">
        <v>33</v>
      </c>
      <c r="E1" s="48" t="s">
        <v>34</v>
      </c>
      <c r="F1" s="48" t="s">
        <v>35</v>
      </c>
      <c r="G1" s="17" t="s">
        <v>36</v>
      </c>
      <c r="H1" s="54" t="s">
        <v>37</v>
      </c>
      <c r="I1" s="55"/>
      <c r="J1" s="51" t="s">
        <v>38</v>
      </c>
      <c r="K1" s="52"/>
      <c r="L1" s="53"/>
    </row>
    <row r="2" spans="1:12" ht="15.75">
      <c r="A2" s="26" t="s">
        <v>0</v>
      </c>
      <c r="B2" s="27">
        <v>53.47</v>
      </c>
      <c r="C2" s="49">
        <f aca="true" t="shared" si="0" ref="C2:C14">B2*100/B$16</f>
        <v>54.52616722781669</v>
      </c>
      <c r="D2" s="29">
        <f>28.086+(2*15.999)</f>
        <v>60.084</v>
      </c>
      <c r="E2" s="5">
        <v>1</v>
      </c>
      <c r="F2" s="5">
        <v>2</v>
      </c>
      <c r="G2" s="2">
        <f aca="true" t="shared" si="1" ref="G2:G13">C2/D2</f>
        <v>0.9074989552595815</v>
      </c>
      <c r="H2" s="30" t="s">
        <v>14</v>
      </c>
      <c r="I2" s="3">
        <f>G2*E2</f>
        <v>0.9074989552595815</v>
      </c>
      <c r="J2" s="31" t="s">
        <v>27</v>
      </c>
      <c r="K2" s="18"/>
      <c r="L2" s="32">
        <f>I2+I3+I12</f>
        <v>0.9195819377014095</v>
      </c>
    </row>
    <row r="3" spans="1:12" ht="15.75">
      <c r="A3" s="26" t="s">
        <v>1</v>
      </c>
      <c r="B3" s="27">
        <v>0.71</v>
      </c>
      <c r="C3" s="49">
        <f t="shared" si="0"/>
        <v>0.724024288979799</v>
      </c>
      <c r="D3" s="29">
        <f>47.867+(2*15.999)</f>
        <v>79.865</v>
      </c>
      <c r="E3" s="5">
        <v>1</v>
      </c>
      <c r="F3" s="5">
        <v>2</v>
      </c>
      <c r="G3" s="2">
        <f t="shared" si="1"/>
        <v>0.009065601815310825</v>
      </c>
      <c r="H3" s="30" t="s">
        <v>15</v>
      </c>
      <c r="I3" s="3">
        <f aca="true" t="shared" si="2" ref="I3:I13">G3*E3</f>
        <v>0.009065601815310825</v>
      </c>
      <c r="J3" s="19" t="s">
        <v>28</v>
      </c>
      <c r="K3" s="18"/>
      <c r="L3" s="32">
        <f>I10+I11+(2*I9)+(2*I8)</f>
        <v>0.7681262219948518</v>
      </c>
    </row>
    <row r="4" spans="1:12" ht="15.75">
      <c r="A4" s="26" t="s">
        <v>2</v>
      </c>
      <c r="B4" s="27">
        <v>15.48</v>
      </c>
      <c r="C4" s="49">
        <f t="shared" si="0"/>
        <v>15.785769004798999</v>
      </c>
      <c r="D4" s="29">
        <f>(2*26.982)+(3*15.999)</f>
        <v>101.961</v>
      </c>
      <c r="E4" s="5">
        <v>2</v>
      </c>
      <c r="F4" s="5">
        <v>3</v>
      </c>
      <c r="G4" s="2">
        <f t="shared" si="1"/>
        <v>0.1548216377320642</v>
      </c>
      <c r="H4" s="30" t="s">
        <v>16</v>
      </c>
      <c r="I4" s="3">
        <f t="shared" si="2"/>
        <v>0.3096432754641284</v>
      </c>
      <c r="J4" s="19" t="s">
        <v>39</v>
      </c>
      <c r="K4" s="18"/>
      <c r="L4" s="32">
        <f>IF(I4&gt;L3,L3,I4)</f>
        <v>0.3096432754641284</v>
      </c>
    </row>
    <row r="5" spans="1:12" ht="15.75">
      <c r="A5" s="26" t="s">
        <v>3</v>
      </c>
      <c r="B5" s="27">
        <v>4.03</v>
      </c>
      <c r="C5" s="49">
        <f t="shared" si="0"/>
        <v>4.109602654350127</v>
      </c>
      <c r="D5" s="29">
        <f>(2*55.845)+(3*15.999)</f>
        <v>159.687</v>
      </c>
      <c r="E5" s="5">
        <v>2</v>
      </c>
      <c r="F5" s="5">
        <v>3</v>
      </c>
      <c r="G5" s="2">
        <f t="shared" si="1"/>
        <v>0.025735361390408277</v>
      </c>
      <c r="H5" s="30" t="s">
        <v>17</v>
      </c>
      <c r="I5" s="3">
        <f t="shared" si="2"/>
        <v>0.051470722780816554</v>
      </c>
      <c r="J5" s="1" t="s">
        <v>29</v>
      </c>
      <c r="K5" s="18"/>
      <c r="L5" s="32">
        <f>(I10+I11)-I4</f>
        <v>-0.10887717524404247</v>
      </c>
    </row>
    <row r="6" spans="1:12" ht="15.75">
      <c r="A6" s="26" t="s">
        <v>4</v>
      </c>
      <c r="B6" s="27">
        <v>3</v>
      </c>
      <c r="C6" s="49">
        <f t="shared" si="0"/>
        <v>3.0592575590695734</v>
      </c>
      <c r="D6" s="29">
        <f>55.845+15.999</f>
        <v>71.844</v>
      </c>
      <c r="E6" s="5">
        <v>1</v>
      </c>
      <c r="F6" s="5">
        <v>1</v>
      </c>
      <c r="G6" s="2">
        <f t="shared" si="1"/>
        <v>0.04258194921036654</v>
      </c>
      <c r="H6" s="30" t="s">
        <v>18</v>
      </c>
      <c r="I6" s="3">
        <f t="shared" si="2"/>
        <v>0.04258194921036654</v>
      </c>
      <c r="J6" s="19" t="s">
        <v>40</v>
      </c>
      <c r="K6" s="18"/>
      <c r="L6" s="33">
        <f>IF(L5&gt;0,L5,0)</f>
        <v>0</v>
      </c>
    </row>
    <row r="7" spans="1:12" ht="15.75">
      <c r="A7" s="26" t="s">
        <v>5</v>
      </c>
      <c r="B7" s="34">
        <v>0.1</v>
      </c>
      <c r="C7" s="49">
        <f t="shared" si="0"/>
        <v>0.10197525196898577</v>
      </c>
      <c r="D7" s="29">
        <f>54.938+15.999</f>
        <v>70.937</v>
      </c>
      <c r="E7" s="5">
        <v>1</v>
      </c>
      <c r="F7" s="5">
        <v>1</v>
      </c>
      <c r="G7" s="2">
        <f t="shared" si="1"/>
        <v>0.001437546724121203</v>
      </c>
      <c r="H7" s="30" t="s">
        <v>19</v>
      </c>
      <c r="I7" s="4">
        <f t="shared" si="2"/>
        <v>0.001437546724121203</v>
      </c>
      <c r="J7" s="19" t="s">
        <v>41</v>
      </c>
      <c r="K7" s="18"/>
      <c r="L7" s="33">
        <f>IF(L6&gt;I5,I5,L6)</f>
        <v>0</v>
      </c>
    </row>
    <row r="8" spans="1:12" ht="16.5">
      <c r="A8" s="26" t="s">
        <v>6</v>
      </c>
      <c r="B8" s="27">
        <v>4.88</v>
      </c>
      <c r="C8" s="49">
        <f t="shared" si="0"/>
        <v>4.976392296086506</v>
      </c>
      <c r="D8" s="29">
        <f>24.305+15.999</f>
        <v>40.304</v>
      </c>
      <c r="E8" s="5">
        <v>1</v>
      </c>
      <c r="F8" s="5">
        <v>1</v>
      </c>
      <c r="G8" s="2">
        <f t="shared" si="1"/>
        <v>0.12347142457538969</v>
      </c>
      <c r="H8" s="30" t="s">
        <v>20</v>
      </c>
      <c r="I8" s="3">
        <f t="shared" si="2"/>
        <v>0.12347142457538969</v>
      </c>
      <c r="J8" s="35" t="s">
        <v>30</v>
      </c>
      <c r="K8" s="18"/>
      <c r="L8" s="33">
        <f>L2+L4+L7</f>
        <v>1.229225213165538</v>
      </c>
    </row>
    <row r="9" spans="1:12" ht="15.75">
      <c r="A9" s="26" t="s">
        <v>7</v>
      </c>
      <c r="B9" s="27">
        <v>8.81</v>
      </c>
      <c r="C9" s="49">
        <f t="shared" si="0"/>
        <v>8.984019698467646</v>
      </c>
      <c r="D9" s="29">
        <f>40.078+15.999</f>
        <v>56.077000000000005</v>
      </c>
      <c r="E9" s="5">
        <v>1</v>
      </c>
      <c r="F9" s="5">
        <v>1</v>
      </c>
      <c r="G9" s="2">
        <f t="shared" si="1"/>
        <v>0.16020863631199325</v>
      </c>
      <c r="H9" s="30" t="s">
        <v>21</v>
      </c>
      <c r="I9" s="3">
        <f t="shared" si="2"/>
        <v>0.16020863631199325</v>
      </c>
      <c r="J9" s="18"/>
      <c r="K9" s="18"/>
      <c r="L9" s="36"/>
    </row>
    <row r="10" spans="1:12" ht="15.75">
      <c r="A10" s="26" t="s">
        <v>8</v>
      </c>
      <c r="B10" s="27">
        <v>3.66</v>
      </c>
      <c r="C10" s="49">
        <f t="shared" si="0"/>
        <v>3.7322942220648794</v>
      </c>
      <c r="D10" s="29">
        <f>(2*22.99)+15.999</f>
        <v>61.979</v>
      </c>
      <c r="E10" s="5">
        <v>2</v>
      </c>
      <c r="F10" s="5">
        <v>1</v>
      </c>
      <c r="G10" s="2">
        <f t="shared" si="1"/>
        <v>0.06021869055752561</v>
      </c>
      <c r="H10" s="30" t="s">
        <v>22</v>
      </c>
      <c r="I10" s="3">
        <f t="shared" si="2"/>
        <v>0.12043738111505121</v>
      </c>
      <c r="J10" s="18"/>
      <c r="K10" s="18"/>
      <c r="L10" s="20"/>
    </row>
    <row r="11" spans="1:12" ht="15.75">
      <c r="A11" s="26" t="s">
        <v>9</v>
      </c>
      <c r="B11" s="34">
        <v>3.71</v>
      </c>
      <c r="C11" s="49">
        <f t="shared" si="0"/>
        <v>3.783281848049372</v>
      </c>
      <c r="D11" s="29">
        <f>(2*39.098)+15.999</f>
        <v>94.195</v>
      </c>
      <c r="E11" s="5">
        <v>2</v>
      </c>
      <c r="F11" s="5">
        <v>1</v>
      </c>
      <c r="G11" s="2">
        <f t="shared" si="1"/>
        <v>0.040164359552517355</v>
      </c>
      <c r="H11" s="30" t="s">
        <v>23</v>
      </c>
      <c r="I11" s="4">
        <f>G11*E11</f>
        <v>0.08032871910503471</v>
      </c>
      <c r="J11" s="18"/>
      <c r="K11" s="18"/>
      <c r="L11" s="20"/>
    </row>
    <row r="12" spans="1:12" ht="15.75">
      <c r="A12" s="26" t="s">
        <v>10</v>
      </c>
      <c r="B12" s="34">
        <v>0.21</v>
      </c>
      <c r="C12" s="49">
        <f t="shared" si="0"/>
        <v>0.21414802913487013</v>
      </c>
      <c r="D12" s="29">
        <f>(2*30.974)+(5*15.999)</f>
        <v>141.943</v>
      </c>
      <c r="E12" s="5">
        <v>2</v>
      </c>
      <c r="F12" s="5">
        <v>5</v>
      </c>
      <c r="G12" s="2">
        <f t="shared" si="1"/>
        <v>0.0015086903132586328</v>
      </c>
      <c r="H12" s="30" t="s">
        <v>24</v>
      </c>
      <c r="I12" s="4">
        <f t="shared" si="2"/>
        <v>0.0030173806265172656</v>
      </c>
      <c r="J12" s="37" t="s">
        <v>31</v>
      </c>
      <c r="K12" s="21"/>
      <c r="L12" s="38">
        <f>(2*I$14)-(4*L$8)</f>
        <v>0.704181403124899</v>
      </c>
    </row>
    <row r="13" spans="1:12" ht="15.75">
      <c r="A13" s="26" t="s">
        <v>11</v>
      </c>
      <c r="B13" s="34">
        <v>0.0030084938780138124</v>
      </c>
      <c r="C13" s="49">
        <f t="shared" si="0"/>
        <v>0.003067919212576097</v>
      </c>
      <c r="D13" s="29">
        <f>32.065+(3*15.999)</f>
        <v>80.062</v>
      </c>
      <c r="E13" s="5">
        <v>1</v>
      </c>
      <c r="F13" s="5">
        <v>3</v>
      </c>
      <c r="G13" s="2">
        <f t="shared" si="1"/>
        <v>3.8319292705354566E-05</v>
      </c>
      <c r="H13" s="30" t="s">
        <v>25</v>
      </c>
      <c r="I13" s="4">
        <f t="shared" si="2"/>
        <v>3.8319292705354566E-05</v>
      </c>
      <c r="J13" s="37" t="s">
        <v>32</v>
      </c>
      <c r="K13" s="21"/>
      <c r="L13" s="39">
        <f>L12/L8</f>
        <v>0.5728660587033272</v>
      </c>
    </row>
    <row r="14" spans="1:12" ht="15.75">
      <c r="A14" s="26" t="s">
        <v>12</v>
      </c>
      <c r="B14" s="27">
        <v>0.05</v>
      </c>
      <c r="C14" s="49">
        <f t="shared" si="0"/>
        <v>0.050987625984492885</v>
      </c>
      <c r="D14" s="5"/>
      <c r="E14" s="5"/>
      <c r="F14" s="5"/>
      <c r="G14" s="6"/>
      <c r="H14" s="30" t="s">
        <v>26</v>
      </c>
      <c r="I14" s="4">
        <f>(G2*F2)+(G3*F3)+(G4*F4)+(G5*F5)+(G6*F6)+(G7*F7)+(G8*F8)+(G9*F9)+(G10*F10)+(G11*F11)+(G12*F12)+(G13*F13)</f>
        <v>2.8105411278935253</v>
      </c>
      <c r="J14" s="18"/>
      <c r="K14" s="18"/>
      <c r="L14" s="20"/>
    </row>
    <row r="15" spans="1:12" ht="15.75">
      <c r="A15" s="26"/>
      <c r="B15" s="27"/>
      <c r="C15" s="28"/>
      <c r="D15" s="5"/>
      <c r="E15" s="5"/>
      <c r="F15" s="5"/>
      <c r="G15" s="6"/>
      <c r="H15" s="30"/>
      <c r="I15" s="4"/>
      <c r="J15" s="18"/>
      <c r="K15" s="18"/>
      <c r="L15" s="20"/>
    </row>
    <row r="16" spans="1:12" ht="15.75">
      <c r="A16" s="40" t="s">
        <v>13</v>
      </c>
      <c r="B16" s="41">
        <f>SUM(B2:B13)</f>
        <v>98.06300849387799</v>
      </c>
      <c r="C16" s="42">
        <f>SUM(C2:C13)</f>
        <v>100.00000000000003</v>
      </c>
      <c r="D16" s="22"/>
      <c r="E16" s="22"/>
      <c r="F16" s="22"/>
      <c r="G16" s="50">
        <f>SUM(G2:G13)</f>
        <v>1.5267511727352425</v>
      </c>
      <c r="H16" s="43"/>
      <c r="I16" s="23"/>
      <c r="J16" s="24"/>
      <c r="K16" s="24"/>
      <c r="L16" s="25"/>
    </row>
    <row r="17" ht="15.75">
      <c r="J17" s="13"/>
    </row>
    <row r="19" spans="1:4" ht="15.75">
      <c r="A19" s="7"/>
      <c r="D19" s="8"/>
    </row>
    <row r="20" spans="1:4" ht="15.75">
      <c r="A20" s="9"/>
      <c r="C20" s="10"/>
      <c r="D20" s="10"/>
    </row>
    <row r="21" spans="1:4" ht="15.75">
      <c r="A21" s="9"/>
      <c r="C21" s="10"/>
      <c r="D21" s="10"/>
    </row>
    <row r="22" spans="1:4" ht="15.75">
      <c r="A22" s="9"/>
      <c r="C22" s="10"/>
      <c r="D22" s="10"/>
    </row>
    <row r="23" spans="1:4" ht="15.75">
      <c r="A23" s="9"/>
      <c r="C23" s="10"/>
      <c r="D23" s="10"/>
    </row>
    <row r="24" spans="1:4" ht="15.75">
      <c r="A24" s="11"/>
      <c r="C24" s="12"/>
      <c r="D24" s="12"/>
    </row>
    <row r="25" spans="1:4" ht="15.75">
      <c r="A25" s="13"/>
      <c r="C25" s="12"/>
      <c r="D25" s="12"/>
    </row>
    <row r="26" spans="1:4" ht="15.75">
      <c r="A26" s="13"/>
      <c r="C26" s="12"/>
      <c r="D26" s="12"/>
    </row>
    <row r="27" spans="1:4" ht="15.75">
      <c r="A27" s="8"/>
      <c r="C27" s="8"/>
      <c r="D27" s="8"/>
    </row>
    <row r="28" spans="1:4" ht="15.75">
      <c r="A28" s="9"/>
      <c r="C28" s="14"/>
      <c r="D28" s="14"/>
    </row>
    <row r="29" spans="1:4" ht="15.75">
      <c r="A29" s="15"/>
      <c r="C29" s="16"/>
      <c r="D29" s="16"/>
    </row>
  </sheetData>
  <sheetProtection/>
  <mergeCells count="2">
    <mergeCell ref="J1:L1"/>
    <mergeCell ref="H1:I1"/>
  </mergeCells>
  <printOptions/>
  <pageMargins left="0.7" right="0.7" top="0.75" bottom="0.75" header="0.3" footer="0.3"/>
  <pageSetup orientation="portrait" paperSize="3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FVetere</dc:creator>
  <cp:keywords/>
  <dc:description/>
  <cp:lastModifiedBy>Lettera Meccanica</cp:lastModifiedBy>
  <dcterms:created xsi:type="dcterms:W3CDTF">2022-05-24T15:53:53Z</dcterms:created>
  <dcterms:modified xsi:type="dcterms:W3CDTF">2024-03-12T10:27:29Z</dcterms:modified>
  <cp:category/>
  <cp:version/>
  <cp:contentType/>
  <cp:contentStatus/>
</cp:coreProperties>
</file>