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5600" windowHeight="13740" tabRatio="500" activeTab="0"/>
  </bookViews>
  <sheets>
    <sheet name="Sheet1" sheetId="1" r:id="rId1"/>
  </sheets>
  <definedNames>
    <definedName name="_xlnm.Print_Area" localSheetId="0">'Sheet1'!$G$1:$J$15</definedName>
  </definedNames>
  <calcPr fullCalcOnLoad="1"/>
</workbook>
</file>

<file path=xl/sharedStrings.xml><?xml version="1.0" encoding="utf-8"?>
<sst xmlns="http://schemas.openxmlformats.org/spreadsheetml/2006/main" count="85" uniqueCount="63">
  <si>
    <t>Molec. Wt.</t>
  </si>
  <si>
    <t>A</t>
  </si>
  <si>
    <t>B1</t>
  </si>
  <si>
    <t>C1</t>
  </si>
  <si>
    <t>B2</t>
  </si>
  <si>
    <t>C2</t>
  </si>
  <si>
    <t>B3</t>
  </si>
  <si>
    <t>C3</t>
  </si>
  <si>
    <t>FeO(T)</t>
  </si>
  <si>
    <t>B4</t>
  </si>
  <si>
    <t>C4</t>
  </si>
  <si>
    <t>MnO</t>
  </si>
  <si>
    <t>B5</t>
  </si>
  <si>
    <t>C5</t>
  </si>
  <si>
    <t>MgO</t>
  </si>
  <si>
    <t>B6</t>
  </si>
  <si>
    <t>C11</t>
  </si>
  <si>
    <t>CaO</t>
  </si>
  <si>
    <t>B7</t>
  </si>
  <si>
    <t>B11</t>
  </si>
  <si>
    <t>B12</t>
  </si>
  <si>
    <t>B13</t>
  </si>
  <si>
    <t>Total</t>
  </si>
  <si>
    <t>GFW.</t>
  </si>
  <si>
    <t>B</t>
  </si>
  <si>
    <t>C</t>
  </si>
  <si>
    <t xml:space="preserve"> </t>
  </si>
  <si>
    <t>INPUT</t>
  </si>
  <si>
    <t>Constant</t>
  </si>
  <si>
    <t>Oxide</t>
  </si>
  <si>
    <t>Labels</t>
  </si>
  <si>
    <t>Normalize</t>
  </si>
  <si>
    <t xml:space="preserve">Mol. % </t>
  </si>
  <si>
    <t>MODEL COEFFICIENTS</t>
  </si>
  <si>
    <t>VFT EQ: log n (Pa s) = A + B/[T(K)-C]</t>
  </si>
  <si>
    <t>COMPUTED VALUES</t>
  </si>
  <si>
    <t>Predicted Model Values</t>
  </si>
  <si>
    <t>Values Set by User</t>
  </si>
  <si>
    <t>Computed Properties</t>
  </si>
  <si>
    <t>Fragility (m)</t>
  </si>
  <si>
    <t>Tg(K)</t>
  </si>
  <si>
    <t>C6</t>
  </si>
  <si>
    <r>
      <t>SiO</t>
    </r>
    <r>
      <rPr>
        <vertAlign val="subscript"/>
        <sz val="12"/>
        <rFont val="Verdana"/>
        <family val="2"/>
      </rPr>
      <t>2</t>
    </r>
  </si>
  <si>
    <r>
      <t>TiO</t>
    </r>
    <r>
      <rPr>
        <vertAlign val="subscript"/>
        <sz val="12"/>
        <rFont val="Verdana"/>
        <family val="2"/>
      </rPr>
      <t>2</t>
    </r>
  </si>
  <si>
    <r>
      <t>Al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  <r>
      <rPr>
        <vertAlign val="subscript"/>
        <sz val="12"/>
        <rFont val="Verdana"/>
        <family val="2"/>
      </rPr>
      <t>3</t>
    </r>
  </si>
  <si>
    <r>
      <t>Na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</si>
  <si>
    <r>
      <t>K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</si>
  <si>
    <r>
      <t>P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  <r>
      <rPr>
        <vertAlign val="subscript"/>
        <sz val="12"/>
        <rFont val="Verdana"/>
        <family val="2"/>
      </rPr>
      <t>5</t>
    </r>
  </si>
  <si>
    <r>
      <t>H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</si>
  <si>
    <r>
      <t>F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>O</t>
    </r>
    <r>
      <rPr>
        <vertAlign val="subscript"/>
        <sz val="12"/>
        <rFont val="Verdana"/>
        <family val="2"/>
      </rPr>
      <t>-1</t>
    </r>
  </si>
  <si>
    <t>(Wt. %)</t>
  </si>
  <si>
    <t>Oxide Basis</t>
  </si>
  <si>
    <t>log η (Pas)</t>
  </si>
  <si>
    <t>MODEL FOR VISCOSITY OF VOLATILE-BEARING MELTS</t>
  </si>
  <si>
    <t>Colour Code to Cells</t>
  </si>
  <si>
    <t>Constants For Viscosity Program</t>
  </si>
  <si>
    <r>
      <t>T(</t>
    </r>
    <r>
      <rPr>
        <b/>
        <vertAlign val="superscript"/>
        <sz val="12"/>
        <rFont val="Verdana"/>
        <family val="2"/>
      </rPr>
      <t>o</t>
    </r>
    <r>
      <rPr>
        <b/>
        <sz val="12"/>
        <rFont val="Verdana"/>
        <family val="2"/>
      </rPr>
      <t>C)</t>
    </r>
  </si>
  <si>
    <t>T(K)</t>
  </si>
  <si>
    <t>[Constants: Do Not Modify]</t>
  </si>
  <si>
    <t>log η</t>
  </si>
  <si>
    <t>(Pa s)</t>
  </si>
  <si>
    <t>Viscosity of Magmatic Liquids: A Model. EPSL.</t>
  </si>
  <si>
    <t xml:space="preserve">Letteratura: Giordano D, Russell JK, &amp; Dingwell DB (2008)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</si>
</sst>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5">
    <font>
      <sz val="10"/>
      <name val="Verdana"/>
      <family val="0"/>
    </font>
    <font>
      <sz val="12"/>
      <color indexed="8"/>
      <name val="Calibri"/>
      <family val="2"/>
    </font>
    <font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8"/>
      <name val="Times New Roman"/>
      <family val="1"/>
    </font>
    <font>
      <sz val="12"/>
      <name val="Thorndale"/>
      <family val="2"/>
    </font>
    <font>
      <vertAlign val="subscript"/>
      <sz val="12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b/>
      <sz val="12"/>
      <name val="Arial"/>
      <family val="2"/>
    </font>
    <font>
      <sz val="10"/>
      <name val="Genev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36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2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65" fontId="4" fillId="34" borderId="28" xfId="0" applyNumberFormat="1" applyFont="1" applyFill="1" applyBorder="1" applyAlignment="1">
      <alignment horizontal="center"/>
    </xf>
    <xf numFmtId="165" fontId="4" fillId="34" borderId="21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8" fillId="34" borderId="17" xfId="0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4" fillId="34" borderId="2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166" fontId="4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2" fontId="10" fillId="34" borderId="25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4" fontId="2" fillId="36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center" vertical="top" wrapText="1"/>
    </xf>
    <xf numFmtId="165" fontId="2" fillId="34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165" fontId="2" fillId="34" borderId="2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3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0" fillId="36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164" fontId="4" fillId="34" borderId="25" xfId="0" applyNumberFormat="1" applyFont="1" applyFill="1" applyBorder="1" applyAlignment="1">
      <alignment horizontal="center"/>
    </xf>
    <xf numFmtId="2" fontId="2" fillId="36" borderId="27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2" fontId="2" fillId="36" borderId="12" xfId="0" applyNumberFormat="1" applyFont="1" applyFill="1" applyBorder="1" applyAlignment="1">
      <alignment horizontal="right"/>
    </xf>
    <xf numFmtId="0" fontId="11" fillId="0" borderId="0" xfId="46">
      <alignment/>
      <protection/>
    </xf>
    <xf numFmtId="0" fontId="4" fillId="35" borderId="3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5" borderId="15" xfId="0" applyFont="1" applyFill="1" applyBorder="1" applyAlignment="1">
      <alignment horizontal="left"/>
    </xf>
    <xf numFmtId="0" fontId="0" fillId="0" borderId="15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H17" sqref="H17"/>
    </sheetView>
  </sheetViews>
  <sheetFormatPr defaultColWidth="11.00390625" defaultRowHeight="12.75"/>
  <cols>
    <col min="1" max="1" width="15.625" style="0" customWidth="1"/>
    <col min="2" max="3" width="11.00390625" style="0" customWidth="1"/>
    <col min="4" max="4" width="11.875" style="0" bestFit="1" customWidth="1"/>
    <col min="5" max="5" width="14.125" style="0" customWidth="1"/>
    <col min="6" max="6" width="7.625" style="0" customWidth="1"/>
    <col min="7" max="7" width="8.00390625" style="0" customWidth="1"/>
    <col min="8" max="8" width="10.125" style="0" customWidth="1"/>
    <col min="9" max="9" width="6.875" style="0" customWidth="1"/>
    <col min="10" max="10" width="11.00390625" style="0" customWidth="1"/>
    <col min="11" max="11" width="4.375" style="0" bestFit="1" customWidth="1"/>
    <col min="12" max="12" width="13.00390625" style="0" customWidth="1"/>
    <col min="13" max="13" width="4.625" style="0" bestFit="1" customWidth="1"/>
    <col min="14" max="14" width="13.125" style="0" customWidth="1"/>
  </cols>
  <sheetData>
    <row r="1" spans="1:10" ht="16.5" thickBot="1">
      <c r="A1" s="11" t="s">
        <v>53</v>
      </c>
      <c r="B1" s="11"/>
      <c r="C1" s="11"/>
      <c r="D1" s="11"/>
      <c r="E1" s="11"/>
      <c r="F1" s="12"/>
      <c r="G1" s="79" t="s">
        <v>33</v>
      </c>
      <c r="H1" s="79"/>
      <c r="I1" s="79"/>
      <c r="J1" s="79"/>
    </row>
    <row r="2" spans="1:10" ht="18" thickBot="1" thickTop="1">
      <c r="A2" s="5" t="s">
        <v>62</v>
      </c>
      <c r="B2" s="5"/>
      <c r="C2" s="5"/>
      <c r="D2" s="5"/>
      <c r="E2" s="5"/>
      <c r="F2" s="1"/>
      <c r="G2" s="80" t="s">
        <v>34</v>
      </c>
      <c r="H2" s="80"/>
      <c r="I2" s="80"/>
      <c r="J2" s="80"/>
    </row>
    <row r="3" spans="1:14" ht="16.5" thickBot="1">
      <c r="A3" s="6" t="s">
        <v>61</v>
      </c>
      <c r="B3" s="6"/>
      <c r="C3" s="6"/>
      <c r="D3" s="6"/>
      <c r="E3" s="6"/>
      <c r="F3" s="1"/>
      <c r="G3" s="81" t="s">
        <v>58</v>
      </c>
      <c r="H3" s="82"/>
      <c r="I3" s="83"/>
      <c r="J3" s="83"/>
      <c r="K3" s="84" t="s">
        <v>35</v>
      </c>
      <c r="L3" s="85"/>
      <c r="M3" s="21"/>
      <c r="N3" s="22"/>
    </row>
    <row r="4" spans="1:14" ht="16.5" thickBot="1">
      <c r="A4" s="1"/>
      <c r="B4" s="1" t="s">
        <v>26</v>
      </c>
      <c r="C4" s="1"/>
      <c r="D4" s="1"/>
      <c r="E4" s="1"/>
      <c r="F4" s="1"/>
      <c r="G4" s="30" t="s">
        <v>1</v>
      </c>
      <c r="H4" s="74">
        <v>-4.55</v>
      </c>
      <c r="I4" s="31"/>
      <c r="J4" s="31"/>
      <c r="K4" s="88"/>
      <c r="L4" s="89"/>
      <c r="M4" s="16"/>
      <c r="N4" s="23"/>
    </row>
    <row r="5" spans="1:14" ht="15.75">
      <c r="A5" s="65" t="s">
        <v>29</v>
      </c>
      <c r="B5" s="69" t="s">
        <v>28</v>
      </c>
      <c r="C5" s="62" t="s">
        <v>27</v>
      </c>
      <c r="D5" s="66" t="s">
        <v>31</v>
      </c>
      <c r="E5" s="67" t="s">
        <v>32</v>
      </c>
      <c r="F5" s="1"/>
      <c r="G5" s="32" t="s">
        <v>2</v>
      </c>
      <c r="H5" s="75">
        <v>159.6</v>
      </c>
      <c r="I5" s="76" t="s">
        <v>3</v>
      </c>
      <c r="J5" s="75">
        <v>2.75</v>
      </c>
      <c r="K5" s="24" t="s">
        <v>2</v>
      </c>
      <c r="L5" s="38">
        <f>$H$5*(E7+E8)</f>
        <v>9163.12809355849</v>
      </c>
      <c r="M5" s="20" t="s">
        <v>3</v>
      </c>
      <c r="N5" s="36">
        <f>$J$5*E7</f>
        <v>154.23602165708124</v>
      </c>
    </row>
    <row r="6" spans="1:14" ht="15.75">
      <c r="A6" s="68" t="s">
        <v>30</v>
      </c>
      <c r="B6" s="70" t="s">
        <v>0</v>
      </c>
      <c r="C6" s="57" t="s">
        <v>50</v>
      </c>
      <c r="D6" s="18" t="s">
        <v>50</v>
      </c>
      <c r="E6" s="26" t="s">
        <v>51</v>
      </c>
      <c r="F6" s="1"/>
      <c r="G6" s="32" t="s">
        <v>4</v>
      </c>
      <c r="H6" s="75">
        <v>-173.3</v>
      </c>
      <c r="I6" s="76" t="s">
        <v>5</v>
      </c>
      <c r="J6" s="75">
        <v>15.7</v>
      </c>
      <c r="K6" s="25" t="s">
        <v>4</v>
      </c>
      <c r="L6" s="19">
        <f>$H$6*E9</f>
        <v>-2090.0464326099514</v>
      </c>
      <c r="M6" s="16" t="s">
        <v>5</v>
      </c>
      <c r="N6" s="37">
        <f>$J$6*(E8+E9)</f>
        <v>210.18432632346332</v>
      </c>
    </row>
    <row r="7" spans="1:14" ht="18">
      <c r="A7" s="25" t="s">
        <v>42</v>
      </c>
      <c r="B7" s="58">
        <v>60.085</v>
      </c>
      <c r="C7" s="59">
        <v>50.8290712289569</v>
      </c>
      <c r="D7" s="60">
        <f aca="true" t="shared" si="0" ref="D7:D18">(C7/$C$19)*100</f>
        <v>51.69422391274886</v>
      </c>
      <c r="E7" s="63">
        <f>$E$20*D7/$B7</f>
        <v>56.08582605712045</v>
      </c>
      <c r="F7" s="1"/>
      <c r="G7" s="32" t="s">
        <v>6</v>
      </c>
      <c r="H7" s="75">
        <v>72.1</v>
      </c>
      <c r="I7" s="76" t="s">
        <v>7</v>
      </c>
      <c r="J7" s="75">
        <v>8.3</v>
      </c>
      <c r="K7" s="25" t="s">
        <v>6</v>
      </c>
      <c r="L7" s="19">
        <f>$H$7*(E10+E11+E16)</f>
        <v>513.8606827131164</v>
      </c>
      <c r="M7" s="16" t="s">
        <v>7</v>
      </c>
      <c r="N7" s="37">
        <f>$J$7*(E10+E11+E12)</f>
        <v>106.06969521405853</v>
      </c>
    </row>
    <row r="8" spans="1:14" ht="18">
      <c r="A8" s="25" t="s">
        <v>43</v>
      </c>
      <c r="B8" s="58">
        <v>79.88</v>
      </c>
      <c r="C8" s="59">
        <v>1.5991387450091725</v>
      </c>
      <c r="D8" s="60">
        <f t="shared" si="0"/>
        <v>1.6263574044013245</v>
      </c>
      <c r="E8" s="63">
        <f aca="true" t="shared" si="1" ref="E8:E18">$E$20*D8/$B8</f>
        <v>1.3272572358525434</v>
      </c>
      <c r="F8" s="1"/>
      <c r="G8" s="32" t="s">
        <v>9</v>
      </c>
      <c r="H8" s="75">
        <v>75.7</v>
      </c>
      <c r="I8" s="76" t="s">
        <v>10</v>
      </c>
      <c r="J8" s="75">
        <v>10.2</v>
      </c>
      <c r="K8" s="25" t="s">
        <v>9</v>
      </c>
      <c r="L8" s="19">
        <f>$H$8*E12</f>
        <v>427.88865670503947</v>
      </c>
      <c r="M8" s="16" t="s">
        <v>10</v>
      </c>
      <c r="N8" s="37">
        <f>$J$8*E13</f>
        <v>74.36179867194073</v>
      </c>
    </row>
    <row r="9" spans="1:14" ht="18">
      <c r="A9" s="25" t="s">
        <v>44</v>
      </c>
      <c r="B9" s="58">
        <v>101.96</v>
      </c>
      <c r="C9" s="59">
        <v>18.547278213077604</v>
      </c>
      <c r="D9" s="60">
        <f t="shared" si="0"/>
        <v>18.862968174257517</v>
      </c>
      <c r="E9" s="63">
        <f t="shared" si="1"/>
        <v>12.060279472648306</v>
      </c>
      <c r="F9" s="1"/>
      <c r="G9" s="32" t="s">
        <v>12</v>
      </c>
      <c r="H9" s="75">
        <v>-39</v>
      </c>
      <c r="I9" s="76" t="s">
        <v>13</v>
      </c>
      <c r="J9" s="75">
        <v>-12.3</v>
      </c>
      <c r="K9" s="25" t="s">
        <v>12</v>
      </c>
      <c r="L9" s="19">
        <f>$H$9*E13</f>
        <v>-284.324524333891</v>
      </c>
      <c r="M9" s="16" t="s">
        <v>13</v>
      </c>
      <c r="N9" s="37">
        <f>$J$9*(E14+E15)</f>
        <v>-110.4977152267598</v>
      </c>
    </row>
    <row r="10" spans="1:14" ht="15.75">
      <c r="A10" s="25" t="s">
        <v>8</v>
      </c>
      <c r="B10" s="58">
        <v>71.85</v>
      </c>
      <c r="C10" s="59">
        <v>7.502008897947984</v>
      </c>
      <c r="D10" s="60">
        <f t="shared" si="0"/>
        <v>7.629699272274426</v>
      </c>
      <c r="E10" s="63">
        <f t="shared" si="1"/>
        <v>6.922417913314187</v>
      </c>
      <c r="F10" s="1"/>
      <c r="G10" s="32" t="s">
        <v>15</v>
      </c>
      <c r="H10" s="75">
        <v>-84.1</v>
      </c>
      <c r="I10" s="76" t="s">
        <v>41</v>
      </c>
      <c r="J10" s="75">
        <v>-99.5</v>
      </c>
      <c r="K10" s="25" t="s">
        <v>15</v>
      </c>
      <c r="L10" s="19">
        <f>H$10*(E14+E17+E18)</f>
        <v>-666.7154666668282</v>
      </c>
      <c r="M10" s="16" t="s">
        <v>41</v>
      </c>
      <c r="N10" s="37">
        <f>J10*(LN(1+E17+E18))</f>
        <v>-90.09971146879816</v>
      </c>
    </row>
    <row r="11" spans="1:14" ht="15.75">
      <c r="A11" s="25" t="s">
        <v>11</v>
      </c>
      <c r="B11" s="58">
        <v>70.94</v>
      </c>
      <c r="C11" s="59">
        <v>0.2189621370321411</v>
      </c>
      <c r="D11" s="60">
        <f t="shared" si="0"/>
        <v>0.22268905306507186</v>
      </c>
      <c r="E11" s="63">
        <f t="shared" si="1"/>
        <v>0.20463732542529073</v>
      </c>
      <c r="F11" s="1"/>
      <c r="G11" s="32" t="s">
        <v>18</v>
      </c>
      <c r="H11" s="75">
        <v>141.5</v>
      </c>
      <c r="I11" s="76" t="s">
        <v>16</v>
      </c>
      <c r="J11" s="75">
        <v>0.3</v>
      </c>
      <c r="K11" s="25" t="s">
        <v>18</v>
      </c>
      <c r="L11" s="19">
        <f>$H$11*(E17+E18+LN(1+E17))</f>
        <v>336.59370789128667</v>
      </c>
      <c r="M11" s="16" t="s">
        <v>16</v>
      </c>
      <c r="N11" s="37">
        <f>J11*(E9+E10+E11+E12+E13-E16)*(E14+E15+E17+E18)</f>
        <v>100.79335380059356</v>
      </c>
    </row>
    <row r="12" spans="1:14" ht="15.75">
      <c r="A12" s="25" t="s">
        <v>14</v>
      </c>
      <c r="B12" s="58">
        <v>40.3</v>
      </c>
      <c r="C12" s="59">
        <v>3.4358399734395744</v>
      </c>
      <c r="D12" s="60">
        <f t="shared" si="0"/>
        <v>3.4943208014820817</v>
      </c>
      <c r="E12" s="63">
        <f t="shared" si="1"/>
        <v>5.652426112351908</v>
      </c>
      <c r="F12" s="1"/>
      <c r="G12" s="32" t="s">
        <v>19</v>
      </c>
      <c r="H12" s="75">
        <v>-2.43</v>
      </c>
      <c r="I12" s="33"/>
      <c r="J12" s="33"/>
      <c r="K12" s="25" t="s">
        <v>19</v>
      </c>
      <c r="L12" s="19">
        <f>$H$12*(E8+E7)*(E10+E11+E12)</f>
        <v>-1782.9139082204279</v>
      </c>
      <c r="M12" s="16"/>
      <c r="N12" s="27"/>
    </row>
    <row r="13" spans="1:14" ht="15.75">
      <c r="A13" s="25" t="s">
        <v>17</v>
      </c>
      <c r="B13" s="58">
        <v>56.08</v>
      </c>
      <c r="C13" s="59">
        <v>6.166669980975866</v>
      </c>
      <c r="D13" s="60">
        <f t="shared" si="0"/>
        <v>6.271631786397587</v>
      </c>
      <c r="E13" s="63">
        <f t="shared" si="1"/>
        <v>7.290372418817719</v>
      </c>
      <c r="F13" s="1"/>
      <c r="G13" s="32" t="s">
        <v>20</v>
      </c>
      <c r="H13" s="75">
        <v>-0.91</v>
      </c>
      <c r="I13" s="33"/>
      <c r="J13" s="33"/>
      <c r="K13" s="25" t="s">
        <v>20</v>
      </c>
      <c r="L13" s="19">
        <f>$H$13*(E7+E8+E9+E16)*(E14+E15+E17)</f>
        <v>-661.0857989996671</v>
      </c>
      <c r="M13" s="16"/>
      <c r="N13" s="27"/>
    </row>
    <row r="14" spans="1:14" ht="18.75" thickBot="1">
      <c r="A14" s="25" t="s">
        <v>45</v>
      </c>
      <c r="B14" s="58">
        <v>61.98</v>
      </c>
      <c r="C14" s="59">
        <v>6.033952750515085</v>
      </c>
      <c r="D14" s="60">
        <f t="shared" si="0"/>
        <v>6.136655599293642</v>
      </c>
      <c r="E14" s="63">
        <f t="shared" si="1"/>
        <v>6.454421827887071</v>
      </c>
      <c r="F14" s="1"/>
      <c r="G14" s="34" t="s">
        <v>21</v>
      </c>
      <c r="H14" s="77">
        <v>17.6</v>
      </c>
      <c r="I14" s="35"/>
      <c r="J14" s="35"/>
      <c r="K14" s="28" t="s">
        <v>21</v>
      </c>
      <c r="L14" s="39">
        <f>$H$14*(E9)*(E14+E15)</f>
        <v>1906.8574431170243</v>
      </c>
      <c r="M14" s="6"/>
      <c r="N14" s="29"/>
    </row>
    <row r="15" spans="1:10" ht="18">
      <c r="A15" s="25" t="s">
        <v>46</v>
      </c>
      <c r="B15" s="58">
        <v>94.2</v>
      </c>
      <c r="C15" s="59">
        <v>3.5934816471621995</v>
      </c>
      <c r="D15" s="60">
        <f t="shared" si="0"/>
        <v>3.6546456664140097</v>
      </c>
      <c r="E15" s="63">
        <f t="shared" si="1"/>
        <v>2.5291322555893347</v>
      </c>
      <c r="F15" s="1"/>
      <c r="G15" s="3" t="s">
        <v>26</v>
      </c>
      <c r="H15" s="4" t="s">
        <v>26</v>
      </c>
      <c r="I15" s="1"/>
      <c r="J15" s="1"/>
    </row>
    <row r="16" spans="1:10" ht="18.75" thickBot="1">
      <c r="A16" s="25" t="s">
        <v>47</v>
      </c>
      <c r="B16" s="58">
        <v>141.94</v>
      </c>
      <c r="C16" s="59">
        <v>0</v>
      </c>
      <c r="D16" s="60">
        <f t="shared" si="0"/>
        <v>0</v>
      </c>
      <c r="E16" s="63">
        <f t="shared" si="1"/>
        <v>0</v>
      </c>
      <c r="F16" s="1"/>
      <c r="G16" s="90" t="s">
        <v>54</v>
      </c>
      <c r="H16" s="91"/>
      <c r="I16" s="91"/>
      <c r="J16" s="91"/>
    </row>
    <row r="17" spans="1:11" ht="18.75" thickTop="1">
      <c r="A17" s="25" t="s">
        <v>48</v>
      </c>
      <c r="B17" s="58">
        <v>18.001</v>
      </c>
      <c r="C17" s="59">
        <v>0.4</v>
      </c>
      <c r="D17" s="60">
        <f t="shared" si="0"/>
        <v>0.40680832966547775</v>
      </c>
      <c r="E17" s="63">
        <f t="shared" si="1"/>
        <v>1.4732293809931696</v>
      </c>
      <c r="F17" s="1"/>
      <c r="G17" s="13"/>
      <c r="H17" s="7" t="s">
        <v>55</v>
      </c>
      <c r="I17" s="8"/>
      <c r="J17" s="8"/>
      <c r="K17" s="10"/>
    </row>
    <row r="18" spans="1:11" ht="18">
      <c r="A18" s="25" t="s">
        <v>49</v>
      </c>
      <c r="B18" s="58">
        <f>18.9984*2</f>
        <v>37.9968</v>
      </c>
      <c r="C18" s="61">
        <v>0</v>
      </c>
      <c r="D18" s="60">
        <f t="shared" si="0"/>
        <v>0</v>
      </c>
      <c r="E18" s="63">
        <f t="shared" si="1"/>
        <v>0</v>
      </c>
      <c r="F18" s="1"/>
      <c r="G18" s="2"/>
      <c r="H18" s="9" t="s">
        <v>37</v>
      </c>
      <c r="I18" s="10"/>
      <c r="J18" s="10"/>
      <c r="K18" s="10"/>
    </row>
    <row r="19" spans="1:11" ht="15.75">
      <c r="A19" s="25" t="s">
        <v>22</v>
      </c>
      <c r="B19" s="33"/>
      <c r="C19" s="61">
        <f>SUM(C7:C18)</f>
        <v>98.32640357411653</v>
      </c>
      <c r="D19" s="60">
        <f>SUM(D7:D18)</f>
        <v>100</v>
      </c>
      <c r="E19" s="63">
        <f>SUM(E7:E18)</f>
        <v>100</v>
      </c>
      <c r="F19" s="1"/>
      <c r="G19" s="14"/>
      <c r="H19" s="86" t="s">
        <v>38</v>
      </c>
      <c r="I19" s="87"/>
      <c r="J19" s="87"/>
      <c r="K19" s="87"/>
    </row>
    <row r="20" spans="1:7" ht="16.5" thickBot="1">
      <c r="A20" s="28"/>
      <c r="B20" s="71"/>
      <c r="C20" s="72"/>
      <c r="D20" s="64" t="s">
        <v>23</v>
      </c>
      <c r="E20" s="73">
        <f>100/(D7/B7+D8/B8+D9/B9+D10/B10+D11/B11+D12/B12+D13/B13+D14/B14+D15/B15+D16/B16+D17/B17+D18/B18)</f>
        <v>65.18942743641793</v>
      </c>
      <c r="F20" s="1"/>
      <c r="G20" s="1"/>
    </row>
    <row r="21" spans="5:11" ht="16.5" thickBot="1">
      <c r="E21" s="1"/>
      <c r="F21" s="1"/>
      <c r="J21" s="1"/>
      <c r="K21" s="78"/>
    </row>
    <row r="22" spans="1:11" ht="18">
      <c r="A22" s="84" t="s">
        <v>36</v>
      </c>
      <c r="B22" s="85"/>
      <c r="C22" s="85"/>
      <c r="D22" s="41"/>
      <c r="E22" s="47" t="s">
        <v>56</v>
      </c>
      <c r="F22" s="47" t="s">
        <v>57</v>
      </c>
      <c r="G22" s="48" t="s">
        <v>59</v>
      </c>
      <c r="K22" s="78"/>
    </row>
    <row r="23" spans="1:11" ht="18">
      <c r="A23" s="42" t="s">
        <v>56</v>
      </c>
      <c r="B23" s="40">
        <v>1000</v>
      </c>
      <c r="C23" s="40">
        <v>1200</v>
      </c>
      <c r="D23" s="15"/>
      <c r="E23" s="15"/>
      <c r="F23" s="15"/>
      <c r="G23" s="52" t="s">
        <v>60</v>
      </c>
      <c r="K23" s="78"/>
    </row>
    <row r="24" spans="1:11" ht="15.75">
      <c r="A24" s="45" t="s">
        <v>1</v>
      </c>
      <c r="B24" s="19">
        <f>$H$4</f>
        <v>-4.55</v>
      </c>
      <c r="C24" s="19">
        <f>$H$4</f>
        <v>-4.55</v>
      </c>
      <c r="D24" s="17"/>
      <c r="E24" s="43">
        <v>1080</v>
      </c>
      <c r="F24" s="44">
        <f aca="true" t="shared" si="2" ref="F24:F29">E24+273.15</f>
        <v>1353.15</v>
      </c>
      <c r="G24" s="55">
        <f aca="true" t="shared" si="3" ref="G24:G29">$C$24+$C$25/(F24-$C$26)</f>
        <v>3.007786137560312</v>
      </c>
      <c r="K24" s="78"/>
    </row>
    <row r="25" spans="1:11" ht="15.75">
      <c r="A25" s="45" t="s">
        <v>24</v>
      </c>
      <c r="B25" s="53">
        <f>SUM($L5:$L14)</f>
        <v>6863.24245315419</v>
      </c>
      <c r="C25" s="53">
        <f>SUM($L5:$L14)</f>
        <v>6863.24245315419</v>
      </c>
      <c r="D25" s="17"/>
      <c r="E25" s="43">
        <v>1300</v>
      </c>
      <c r="F25" s="44">
        <f t="shared" si="2"/>
        <v>1573.15</v>
      </c>
      <c r="G25" s="55">
        <f t="shared" si="3"/>
        <v>1.5338834144467555</v>
      </c>
      <c r="K25" s="78"/>
    </row>
    <row r="26" spans="1:11" ht="15.75">
      <c r="A26" s="45" t="s">
        <v>25</v>
      </c>
      <c r="B26" s="53">
        <f>SUM(N5:N11)</f>
        <v>445.04776897157933</v>
      </c>
      <c r="C26" s="53">
        <f>SUM($N5:$N11)</f>
        <v>445.04776897157933</v>
      </c>
      <c r="D26" s="17"/>
      <c r="E26" s="43">
        <v>1350</v>
      </c>
      <c r="F26" s="44">
        <f t="shared" si="2"/>
        <v>1623.15</v>
      </c>
      <c r="G26" s="55">
        <f t="shared" si="3"/>
        <v>1.2756764756000374</v>
      </c>
      <c r="K26" s="78"/>
    </row>
    <row r="27" spans="1:11" ht="15.75">
      <c r="A27" s="45" t="s">
        <v>40</v>
      </c>
      <c r="B27" s="54">
        <f>(B$25/(12-B$24))+B$26</f>
        <v>859.7451981651859</v>
      </c>
      <c r="C27" s="54">
        <f>(C$25/(12-C$24))+C$26</f>
        <v>859.7451981651859</v>
      </c>
      <c r="D27" s="17"/>
      <c r="E27" s="43">
        <v>1400</v>
      </c>
      <c r="F27" s="44">
        <f t="shared" si="2"/>
        <v>1673.15</v>
      </c>
      <c r="G27" s="55">
        <f t="shared" si="3"/>
        <v>1.0384944101167113</v>
      </c>
      <c r="K27" s="78"/>
    </row>
    <row r="28" spans="1:11" ht="15.75">
      <c r="A28" s="45" t="s">
        <v>39</v>
      </c>
      <c r="B28" s="53">
        <f>B25/(B$27*(1-B$26/B$27)^2)</f>
        <v>34.3112400221583</v>
      </c>
      <c r="C28" s="53">
        <f>C25/(C$27*(1-C$26/C$27)^2)</f>
        <v>34.3112400221583</v>
      </c>
      <c r="D28" s="17"/>
      <c r="E28" s="43">
        <f>E27+100</f>
        <v>1500</v>
      </c>
      <c r="F28" s="44">
        <f t="shared" si="2"/>
        <v>1773.15</v>
      </c>
      <c r="G28" s="55">
        <f t="shared" si="3"/>
        <v>0.6177064406703199</v>
      </c>
      <c r="K28" s="78"/>
    </row>
    <row r="29" spans="1:11" ht="16.5" thickBot="1">
      <c r="A29" s="49" t="s">
        <v>52</v>
      </c>
      <c r="B29" s="39">
        <f>B24+B25/((B23+273.15)-B26)</f>
        <v>3.7379168730540977</v>
      </c>
      <c r="C29" s="39">
        <f>C24+C25/((C23+273.15)-C26)</f>
        <v>2.125642018876685</v>
      </c>
      <c r="D29" s="46"/>
      <c r="E29" s="50">
        <f>E28+100</f>
        <v>1600</v>
      </c>
      <c r="F29" s="51">
        <f t="shared" si="2"/>
        <v>1873.15</v>
      </c>
      <c r="G29" s="56">
        <f t="shared" si="3"/>
        <v>0.25584814170604364</v>
      </c>
      <c r="K29" s="78"/>
    </row>
    <row r="30" spans="1:8" ht="15.75">
      <c r="A30" s="1"/>
      <c r="H30" s="1"/>
    </row>
    <row r="31" ht="15.75">
      <c r="H31" s="1"/>
    </row>
  </sheetData>
  <sheetProtection/>
  <mergeCells count="7">
    <mergeCell ref="G1:J1"/>
    <mergeCell ref="G2:J2"/>
    <mergeCell ref="G3:J3"/>
    <mergeCell ref="A22:C22"/>
    <mergeCell ref="H19:K19"/>
    <mergeCell ref="K3:L4"/>
    <mergeCell ref="G16:J16"/>
  </mergeCells>
  <printOptions/>
  <pageMargins left="0.5" right="0.5" top="0.25" bottom="0.25" header="0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 Russell</dc:creator>
  <cp:keywords/>
  <dc:description/>
  <cp:lastModifiedBy>Lettera Meccanica</cp:lastModifiedBy>
  <cp:lastPrinted>2006-12-16T22:08:37Z</cp:lastPrinted>
  <dcterms:created xsi:type="dcterms:W3CDTF">2006-08-17T20:55:16Z</dcterms:created>
  <dcterms:modified xsi:type="dcterms:W3CDTF">2024-03-12T10:29:29Z</dcterms:modified>
  <cp:category/>
  <cp:version/>
  <cp:contentType/>
  <cp:contentStatus/>
</cp:coreProperties>
</file>